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bookViews>
    <workbookView xWindow="0" yWindow="0" windowWidth="21600" windowHeight="9510"/>
  </bookViews>
  <sheets>
    <sheet name="Calculadora de ROAS Obj" sheetId="2" r:id="rId1"/>
  </sheets>
  <calcPr calcId="162913"/>
</workbook>
</file>

<file path=xl/calcChain.xml><?xml version="1.0" encoding="utf-8"?>
<calcChain xmlns="http://schemas.openxmlformats.org/spreadsheetml/2006/main">
  <c r="B67" i="2" l="1"/>
  <c r="B66" i="2"/>
  <c r="B65" i="2"/>
  <c r="B64" i="2"/>
  <c r="B63" i="2"/>
  <c r="B62" i="2"/>
  <c r="B59" i="2"/>
  <c r="B54" i="2"/>
  <c r="B53" i="2"/>
  <c r="K46" i="2"/>
  <c r="G46" i="2"/>
  <c r="C46" i="2"/>
  <c r="I45" i="2"/>
  <c r="E45" i="2"/>
  <c r="K44" i="2"/>
  <c r="G44" i="2"/>
  <c r="C44" i="2"/>
  <c r="I43" i="2"/>
  <c r="E43" i="2"/>
  <c r="K42" i="2"/>
  <c r="G42" i="2"/>
  <c r="C42" i="2"/>
  <c r="I41" i="2"/>
  <c r="E41" i="2"/>
  <c r="K40" i="2"/>
  <c r="G40" i="2"/>
  <c r="C40" i="2"/>
  <c r="I39" i="2"/>
  <c r="E39" i="2"/>
  <c r="K38" i="2"/>
  <c r="G38" i="2"/>
  <c r="C38" i="2"/>
  <c r="I37" i="2"/>
  <c r="E37" i="2"/>
  <c r="K36" i="2"/>
  <c r="G36" i="2"/>
  <c r="C36" i="2"/>
  <c r="I35" i="2"/>
  <c r="E35" i="2"/>
  <c r="K34" i="2"/>
  <c r="G34" i="2"/>
  <c r="C34" i="2"/>
  <c r="I33" i="2"/>
  <c r="E33" i="2"/>
  <c r="K32" i="2"/>
  <c r="G32" i="2"/>
  <c r="C32" i="2"/>
  <c r="I31" i="2"/>
  <c r="E31" i="2"/>
  <c r="K30" i="2"/>
  <c r="G30" i="2"/>
  <c r="C30" i="2"/>
  <c r="I29" i="2"/>
  <c r="E29" i="2"/>
  <c r="K28" i="2"/>
  <c r="G28" i="2"/>
  <c r="C28" i="2"/>
  <c r="I27" i="2"/>
  <c r="E27" i="2"/>
  <c r="B19" i="2"/>
  <c r="B10" i="2"/>
  <c r="B9" i="2"/>
  <c r="I46" i="2" s="1"/>
  <c r="D27" i="2" l="1"/>
  <c r="H27" i="2"/>
  <c r="L27" i="2"/>
  <c r="F28" i="2"/>
  <c r="J28" i="2"/>
  <c r="D29" i="2"/>
  <c r="H29" i="2"/>
  <c r="L29" i="2"/>
  <c r="F30" i="2"/>
  <c r="J30" i="2"/>
  <c r="D31" i="2"/>
  <c r="H31" i="2"/>
  <c r="L31" i="2"/>
  <c r="F32" i="2"/>
  <c r="J32" i="2"/>
  <c r="D33" i="2"/>
  <c r="H33" i="2"/>
  <c r="L33" i="2"/>
  <c r="F34" i="2"/>
  <c r="J34" i="2"/>
  <c r="D35" i="2"/>
  <c r="H35" i="2"/>
  <c r="L35" i="2"/>
  <c r="F36" i="2"/>
  <c r="J36" i="2"/>
  <c r="D37" i="2"/>
  <c r="H37" i="2"/>
  <c r="L37" i="2"/>
  <c r="F38" i="2"/>
  <c r="J38" i="2"/>
  <c r="D39" i="2"/>
  <c r="H39" i="2"/>
  <c r="L39" i="2"/>
  <c r="F40" i="2"/>
  <c r="J40" i="2"/>
  <c r="D41" i="2"/>
  <c r="H41" i="2"/>
  <c r="L41" i="2"/>
  <c r="F42" i="2"/>
  <c r="J42" i="2"/>
  <c r="D43" i="2"/>
  <c r="H43" i="2"/>
  <c r="L43" i="2"/>
  <c r="F44" i="2"/>
  <c r="J44" i="2"/>
  <c r="D45" i="2"/>
  <c r="H45" i="2"/>
  <c r="L45" i="2"/>
  <c r="F46" i="2"/>
  <c r="J46" i="2"/>
  <c r="B55" i="2"/>
  <c r="B57" i="2" s="1"/>
  <c r="B60" i="2"/>
  <c r="B68" i="2" s="1"/>
  <c r="F27" i="2"/>
  <c r="J27" i="2"/>
  <c r="D28" i="2"/>
  <c r="H28" i="2"/>
  <c r="L28" i="2"/>
  <c r="F29" i="2"/>
  <c r="J29" i="2"/>
  <c r="D30" i="2"/>
  <c r="H30" i="2"/>
  <c r="L30" i="2"/>
  <c r="F31" i="2"/>
  <c r="J31" i="2"/>
  <c r="D32" i="2"/>
  <c r="H32" i="2"/>
  <c r="L32" i="2"/>
  <c r="F33" i="2"/>
  <c r="J33" i="2"/>
  <c r="D34" i="2"/>
  <c r="H34" i="2"/>
  <c r="L34" i="2"/>
  <c r="F35" i="2"/>
  <c r="J35" i="2"/>
  <c r="D36" i="2"/>
  <c r="H36" i="2"/>
  <c r="L36" i="2"/>
  <c r="F37" i="2"/>
  <c r="J37" i="2"/>
  <c r="D38" i="2"/>
  <c r="H38" i="2"/>
  <c r="L38" i="2"/>
  <c r="F39" i="2"/>
  <c r="J39" i="2"/>
  <c r="D40" i="2"/>
  <c r="H40" i="2"/>
  <c r="L40" i="2"/>
  <c r="F41" i="2"/>
  <c r="J41" i="2"/>
  <c r="D42" i="2"/>
  <c r="H42" i="2"/>
  <c r="L42" i="2"/>
  <c r="F43" i="2"/>
  <c r="J43" i="2"/>
  <c r="D44" i="2"/>
  <c r="H44" i="2"/>
  <c r="L44" i="2"/>
  <c r="F45" i="2"/>
  <c r="J45" i="2"/>
  <c r="D46" i="2"/>
  <c r="H46" i="2"/>
  <c r="L46" i="2"/>
  <c r="B56" i="2"/>
  <c r="B61" i="2"/>
  <c r="C27" i="2"/>
  <c r="G27" i="2"/>
  <c r="K27" i="2"/>
  <c r="E28" i="2"/>
  <c r="I28" i="2"/>
  <c r="C29" i="2"/>
  <c r="G29" i="2"/>
  <c r="K29" i="2"/>
  <c r="E30" i="2"/>
  <c r="I30" i="2"/>
  <c r="C31" i="2"/>
  <c r="G31" i="2"/>
  <c r="K31" i="2"/>
  <c r="E32" i="2"/>
  <c r="I32" i="2"/>
  <c r="C33" i="2"/>
  <c r="G33" i="2"/>
  <c r="K33" i="2"/>
  <c r="E34" i="2"/>
  <c r="I34" i="2"/>
  <c r="C35" i="2"/>
  <c r="G35" i="2"/>
  <c r="K35" i="2"/>
  <c r="E36" i="2"/>
  <c r="I36" i="2"/>
  <c r="C37" i="2"/>
  <c r="G37" i="2"/>
  <c r="K37" i="2"/>
  <c r="E38" i="2"/>
  <c r="I38" i="2"/>
  <c r="C39" i="2"/>
  <c r="G39" i="2"/>
  <c r="K39" i="2"/>
  <c r="E40" i="2"/>
  <c r="I40" i="2"/>
  <c r="C41" i="2"/>
  <c r="G41" i="2"/>
  <c r="K41" i="2"/>
  <c r="E42" i="2"/>
  <c r="I42" i="2"/>
  <c r="C43" i="2"/>
  <c r="G43" i="2"/>
  <c r="K43" i="2"/>
  <c r="E44" i="2"/>
  <c r="I44" i="2"/>
  <c r="C45" i="2"/>
  <c r="G45" i="2"/>
  <c r="K45" i="2"/>
  <c r="E46" i="2"/>
  <c r="B71" i="2" l="1"/>
  <c r="B70" i="2"/>
</calcChain>
</file>

<file path=xl/sharedStrings.xml><?xml version="1.0" encoding="utf-8"?>
<sst xmlns="http://schemas.openxmlformats.org/spreadsheetml/2006/main" count="59" uniqueCount="49">
  <si>
    <t>🛑 No tocar</t>
  </si>
  <si>
    <t>EBITDA</t>
  </si>
  <si>
    <t>⬅️ Puedes personalizarlos con los incrementos que desees</t>
  </si>
  <si>
    <t>P&amp;G</t>
  </si>
  <si>
    <t>Variable costs (%)</t>
  </si>
  <si>
    <t>Cost of production (COGS)</t>
  </si>
  <si>
    <t>⬅️ Average cost of production as a % of total sales</t>
  </si>
  <si>
    <t>Shipping cost</t>
  </si>
  <si>
    <t>⬅️ Average shipping cost as a % of total sales</t>
  </si>
  <si>
    <t>Transaction cost</t>
  </si>
  <si>
    <t>⬅️ Average cost of payment providers (PayU, Mercado Pago, PayPal, Stripe, Addi, Shopify, etc.) as a % of total sales</t>
  </si>
  <si>
    <t>Cost of returns</t>
  </si>
  <si>
    <t>⬅️ Average cost of returns as a % of total sales</t>
  </si>
  <si>
    <t>Others</t>
  </si>
  <si>
    <t>⬅️ Other variable costs related to your business (commissions to sellers or affiliates, picking &amp; packing, etc.)</t>
  </si>
  <si>
    <t>Total Variable Costs</t>
  </si>
  <si>
    <t>🛑 Don't touch</t>
  </si>
  <si>
    <t>% Gross Margin</t>
  </si>
  <si>
    <t>Fixed Costs ($)</t>
  </si>
  <si>
    <t>Employees</t>
  </si>
  <si>
    <t>⬅️ Monthly employee cost</t>
  </si>
  <si>
    <t>Contractors</t>
  </si>
  <si>
    <t>⬅️ Monthly cost of contractors (people - designer, video editor, trafficker, programmer, etc.)</t>
  </si>
  <si>
    <t>Suppliers</t>
  </si>
  <si>
    <t>⬅️ Monthly cost of suppliers (companies - accounting, legal, equipment rental, marketing agency, etc.)</t>
  </si>
  <si>
    <t>Tools</t>
  </si>
  <si>
    <t>⬅️ Monthly cost of apps or platforms (include those variables in cell B7)</t>
  </si>
  <si>
    <t>Logistics</t>
  </si>
  <si>
    <t>⬅️ Monthly cost of storage and shipping of products</t>
  </si>
  <si>
    <t>Other</t>
  </si>
  <si>
    <t>⬅️ Other fixed costs related to your business (rents, utilities, etc.)</t>
  </si>
  <si>
    <t>Total Fixed Costs</t>
  </si>
  <si>
    <t>⬅️ You can change the table between Contribution Margin (excluding fixed costs) and EBITDA (including fixed costs)</t>
  </si>
  <si>
    <t>Total ROAS (Total Sales / Total Advertising Investment)</t>
  </si>
  <si>
    <t>Advertising Investment</t>
  </si>
  <si>
    <t>⬆️ You can customize them with the increments you want</t>
  </si>
  <si>
    <t>Income</t>
  </si>
  <si>
    <t>Returns</t>
  </si>
  <si>
    <t>Production costs (COGS)</t>
  </si>
  <si>
    <t>⬅️ Enter how much you want to invest in advertising</t>
  </si>
  <si>
    <t>Shipping</t>
  </si>
  <si>
    <t>ROAS goal</t>
  </si>
  <si>
    <t>⬅️ The ROAS you want to obtain with your campaigns</t>
  </si>
  <si>
    <t>Gross profit</t>
  </si>
  <si>
    <t>Transaction costs</t>
  </si>
  <si>
    <t>Other variable costs</t>
  </si>
  <si>
    <t>Other fixed costs</t>
  </si>
  <si>
    <t>Fixed costs</t>
  </si>
  <si>
    <t>Contribution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</si>
</sst>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&quot;$&quot;#,##0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/>
    <xf numFmtId="164" fontId="2" fillId="2" borderId="1" xfId="0" applyNumberFormat="1" applyFont="1" applyFill="1" applyBorder="1" applyAlignment="1"/>
    <xf numFmtId="165" fontId="2" fillId="2" borderId="1" xfId="0" applyNumberFormat="1" applyFont="1" applyFill="1" applyBorder="1" applyAlignment="1"/>
    <xf numFmtId="9" fontId="2" fillId="0" borderId="0" xfId="0" applyNumberFormat="1" applyFont="1" applyAlignment="1"/>
    <xf numFmtId="0" fontId="1" fillId="0" borderId="0" xfId="0" applyFont="1" applyAlignment="1">
      <alignment horizontal="center"/>
    </xf>
    <xf numFmtId="2" fontId="2" fillId="0" borderId="0" xfId="0" applyNumberFormat="1" applyFont="1"/>
    <xf numFmtId="4" fontId="1" fillId="0" borderId="0" xfId="0" applyNumberFormat="1" applyFont="1" applyAlignment="1"/>
    <xf numFmtId="166" fontId="1" fillId="0" borderId="0" xfId="0" applyNumberFormat="1" applyFont="1" applyAlignment="1"/>
    <xf numFmtId="166" fontId="2" fillId="0" borderId="2" xfId="0" applyNumberFormat="1" applyFont="1" applyBorder="1"/>
    <xf numFmtId="166" fontId="1" fillId="3" borderId="0" xfId="0" applyNumberFormat="1" applyFont="1" applyFill="1"/>
    <xf numFmtId="166" fontId="2" fillId="3" borderId="0" xfId="0" applyNumberFormat="1" applyFont="1" applyFill="1"/>
    <xf numFmtId="166" fontId="2" fillId="2" borderId="0" xfId="0" applyNumberFormat="1" applyFont="1" applyFill="1" applyAlignment="1"/>
    <xf numFmtId="166" fontId="2" fillId="3" borderId="1" xfId="0" applyNumberFormat="1" applyFont="1" applyFill="1" applyBorder="1"/>
    <xf numFmtId="0" fontId="2" fillId="2" borderId="0" xfId="0" applyFont="1" applyFill="1" applyAlignment="1"/>
    <xf numFmtId="166" fontId="2" fillId="0" borderId="0" xfId="0" applyNumberFormat="1" applyFont="1"/>
    <xf numFmtId="0" fontId="1" fillId="0" borderId="3" xfId="0" applyFont="1" applyBorder="1" applyAlignment="1"/>
    <xf numFmtId="166" fontId="1" fillId="3" borderId="3" xfId="0" applyNumberFormat="1" applyFont="1" applyFill="1" applyBorder="1"/>
    <xf numFmtId="3" fontId="2" fillId="0" borderId="0" xfId="0" applyNumberFormat="1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/>
    <xf numFmtId="164" fontId="2" fillId="2" borderId="0" xfId="0" applyNumberFormat="1" applyFont="1" applyFill="1" applyBorder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2" fillId="0" borderId="9" xfId="0" applyFont="1" applyBorder="1" applyAlignment="1"/>
    <xf numFmtId="0" fontId="1" fillId="0" borderId="7" xfId="0" applyFont="1" applyBorder="1" applyAlignment="1"/>
    <xf numFmtId="9" fontId="1" fillId="3" borderId="0" xfId="0" applyNumberFormat="1" applyFont="1" applyFill="1" applyBorder="1" applyAlignment="1"/>
    <xf numFmtId="0" fontId="1" fillId="0" borderId="10" xfId="0" applyFont="1" applyBorder="1" applyAlignment="1"/>
    <xf numFmtId="164" fontId="1" fillId="3" borderId="11" xfId="0" applyNumberFormat="1" applyFont="1" applyFill="1" applyBorder="1" applyAlignment="1"/>
    <xf numFmtId="0" fontId="2" fillId="0" borderId="11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165" fontId="2" fillId="2" borderId="0" xfId="0" applyNumberFormat="1" applyFont="1" applyFill="1" applyBorder="1" applyAlignment="1"/>
    <xf numFmtId="165" fontId="1" fillId="3" borderId="11" xfId="0" applyNumberFormat="1" applyFont="1" applyFill="1" applyBorder="1" applyAlignment="1"/>
    <xf numFmtId="0" fontId="1" fillId="4" borderId="4" xfId="0" applyFont="1" applyFill="1" applyBorder="1" applyAlignment="1"/>
    <xf numFmtId="0" fontId="0" fillId="4" borderId="5" xfId="0" applyFont="1" applyFill="1" applyBorder="1" applyAlignment="1"/>
    <xf numFmtId="0" fontId="0" fillId="4" borderId="6" xfId="0" applyFont="1" applyFill="1" applyBorder="1" applyAlignment="1"/>
    <xf numFmtId="0" fontId="1" fillId="5" borderId="4" xfId="0" applyFont="1" applyFill="1" applyBorder="1" applyAlignment="1"/>
    <xf numFmtId="0" fontId="0" fillId="5" borderId="5" xfId="0" applyFont="1" applyFill="1" applyBorder="1" applyAlignment="1"/>
    <xf numFmtId="0" fontId="0" fillId="5" borderId="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3"/>
  <sheetViews>
    <sheetView tabSelected="1" workbookViewId="0">
      <selection activeCell="F1" sqref="F1"/>
    </sheetView>
  </sheetViews>
  <sheetFormatPr baseColWidth="10" defaultColWidth="12.5703125" defaultRowHeight="15.75" customHeight="1" x14ac:dyDescent="0.2"/>
  <cols>
    <col min="1" max="1" width="33.140625" customWidth="1"/>
    <col min="5" max="5" width="19.5703125" customWidth="1"/>
  </cols>
  <sheetData>
    <row r="1" spans="1:10" x14ac:dyDescent="0.2">
      <c r="A1" s="22"/>
    </row>
    <row r="2" spans="1:10" ht="13.5" thickBot="1" x14ac:dyDescent="0.25">
      <c r="A2" s="1"/>
    </row>
    <row r="3" spans="1:10" ht="15.75" customHeight="1" x14ac:dyDescent="0.2">
      <c r="A3" s="41" t="s">
        <v>4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2.75" x14ac:dyDescent="0.2">
      <c r="A4" s="26" t="s">
        <v>5</v>
      </c>
      <c r="B4" s="27">
        <v>0.1</v>
      </c>
      <c r="C4" s="28" t="s">
        <v>6</v>
      </c>
      <c r="D4" s="29"/>
      <c r="E4" s="29"/>
      <c r="F4" s="29"/>
      <c r="G4" s="29"/>
      <c r="H4" s="29"/>
      <c r="I4" s="29"/>
      <c r="J4" s="30"/>
    </row>
    <row r="5" spans="1:10" ht="12.75" x14ac:dyDescent="0.2">
      <c r="A5" s="26" t="s">
        <v>7</v>
      </c>
      <c r="B5" s="27">
        <v>0.05</v>
      </c>
      <c r="C5" s="28" t="s">
        <v>8</v>
      </c>
      <c r="D5" s="29"/>
      <c r="E5" s="29"/>
      <c r="F5" s="29"/>
      <c r="G5" s="29"/>
      <c r="H5" s="29"/>
      <c r="I5" s="29"/>
      <c r="J5" s="30"/>
    </row>
    <row r="6" spans="1:10" ht="12.75" x14ac:dyDescent="0.2">
      <c r="A6" s="26" t="s">
        <v>9</v>
      </c>
      <c r="B6" s="27">
        <v>0.04</v>
      </c>
      <c r="C6" s="28" t="s">
        <v>10</v>
      </c>
      <c r="D6" s="29"/>
      <c r="E6" s="29"/>
      <c r="F6" s="29"/>
      <c r="G6" s="29"/>
      <c r="H6" s="29"/>
      <c r="I6" s="29"/>
      <c r="J6" s="30"/>
    </row>
    <row r="7" spans="1:10" ht="12.75" x14ac:dyDescent="0.2">
      <c r="A7" s="26" t="s">
        <v>11</v>
      </c>
      <c r="B7" s="27">
        <v>0.01</v>
      </c>
      <c r="C7" s="28" t="s">
        <v>12</v>
      </c>
      <c r="D7" s="29"/>
      <c r="E7" s="29"/>
      <c r="F7" s="29"/>
      <c r="G7" s="29"/>
      <c r="H7" s="29"/>
      <c r="I7" s="29"/>
      <c r="J7" s="30"/>
    </row>
    <row r="8" spans="1:10" ht="12.75" x14ac:dyDescent="0.2">
      <c r="A8" s="31" t="s">
        <v>13</v>
      </c>
      <c r="B8" s="5">
        <v>0.02</v>
      </c>
      <c r="C8" s="28" t="s">
        <v>14</v>
      </c>
      <c r="D8" s="29"/>
      <c r="E8" s="29"/>
      <c r="F8" s="29"/>
      <c r="G8" s="29"/>
      <c r="H8" s="29"/>
      <c r="I8" s="29"/>
      <c r="J8" s="30"/>
    </row>
    <row r="9" spans="1:10" ht="12.75" x14ac:dyDescent="0.2">
      <c r="A9" s="32" t="s">
        <v>15</v>
      </c>
      <c r="B9" s="33">
        <f>SUM(B4:B8)</f>
        <v>0.22000000000000003</v>
      </c>
      <c r="C9" s="28" t="s">
        <v>16</v>
      </c>
      <c r="D9" s="29"/>
      <c r="E9" s="29"/>
      <c r="F9" s="29"/>
      <c r="G9" s="29"/>
      <c r="H9" s="29"/>
      <c r="I9" s="29"/>
      <c r="J9" s="30"/>
    </row>
    <row r="10" spans="1:10" ht="13.5" thickBot="1" x14ac:dyDescent="0.25">
      <c r="A10" s="34" t="s">
        <v>17</v>
      </c>
      <c r="B10" s="35">
        <f>1-B9</f>
        <v>0.78</v>
      </c>
      <c r="C10" s="36" t="s">
        <v>16</v>
      </c>
      <c r="D10" s="37"/>
      <c r="E10" s="37"/>
      <c r="F10" s="37"/>
      <c r="G10" s="37"/>
      <c r="H10" s="37"/>
      <c r="I10" s="37"/>
      <c r="J10" s="38"/>
    </row>
    <row r="11" spans="1:10" ht="15.75" customHeight="1" thickBot="1" x14ac:dyDescent="0.25"/>
    <row r="12" spans="1:10" ht="12.75" x14ac:dyDescent="0.2">
      <c r="A12" s="44" t="s">
        <v>18</v>
      </c>
      <c r="B12" s="45"/>
      <c r="C12" s="45"/>
      <c r="D12" s="45"/>
      <c r="E12" s="45"/>
      <c r="F12" s="45"/>
      <c r="G12" s="45"/>
      <c r="H12" s="45"/>
      <c r="I12" s="46"/>
    </row>
    <row r="13" spans="1:10" ht="12.75" x14ac:dyDescent="0.2">
      <c r="A13" s="26" t="s">
        <v>19</v>
      </c>
      <c r="B13" s="39">
        <v>500</v>
      </c>
      <c r="C13" s="28" t="s">
        <v>20</v>
      </c>
      <c r="D13" s="29"/>
      <c r="E13" s="29"/>
      <c r="F13" s="29"/>
      <c r="G13" s="29"/>
      <c r="H13" s="29"/>
      <c r="I13" s="30"/>
    </row>
    <row r="14" spans="1:10" ht="12.75" x14ac:dyDescent="0.2">
      <c r="A14" s="26" t="s">
        <v>21</v>
      </c>
      <c r="B14" s="39">
        <v>300</v>
      </c>
      <c r="C14" s="28" t="s">
        <v>22</v>
      </c>
      <c r="D14" s="29"/>
      <c r="E14" s="29"/>
      <c r="F14" s="29"/>
      <c r="G14" s="29"/>
      <c r="H14" s="29"/>
      <c r="I14" s="30"/>
    </row>
    <row r="15" spans="1:10" ht="12.75" x14ac:dyDescent="0.2">
      <c r="A15" s="26" t="s">
        <v>23</v>
      </c>
      <c r="B15" s="39">
        <v>200</v>
      </c>
      <c r="C15" s="28" t="s">
        <v>24</v>
      </c>
      <c r="D15" s="29"/>
      <c r="E15" s="29"/>
      <c r="F15" s="29"/>
      <c r="G15" s="29"/>
      <c r="H15" s="29"/>
      <c r="I15" s="30"/>
    </row>
    <row r="16" spans="1:10" ht="12.75" x14ac:dyDescent="0.2">
      <c r="A16" s="26" t="s">
        <v>25</v>
      </c>
      <c r="B16" s="39">
        <v>300</v>
      </c>
      <c r="C16" s="28" t="s">
        <v>26</v>
      </c>
      <c r="D16" s="29"/>
      <c r="E16" s="29"/>
      <c r="F16" s="29"/>
      <c r="G16" s="29"/>
      <c r="H16" s="29"/>
      <c r="I16" s="30"/>
    </row>
    <row r="17" spans="1:14" ht="12.75" x14ac:dyDescent="0.2">
      <c r="A17" s="26" t="s">
        <v>27</v>
      </c>
      <c r="B17" s="39">
        <v>250</v>
      </c>
      <c r="C17" s="28" t="s">
        <v>28</v>
      </c>
      <c r="D17" s="29"/>
      <c r="E17" s="29"/>
      <c r="F17" s="29"/>
      <c r="G17" s="29"/>
      <c r="H17" s="29"/>
      <c r="I17" s="30"/>
    </row>
    <row r="18" spans="1:14" ht="12.75" x14ac:dyDescent="0.2">
      <c r="A18" s="31" t="s">
        <v>29</v>
      </c>
      <c r="B18" s="6">
        <v>70</v>
      </c>
      <c r="C18" s="28" t="s">
        <v>30</v>
      </c>
      <c r="D18" s="29"/>
      <c r="E18" s="29"/>
      <c r="F18" s="29"/>
      <c r="G18" s="29"/>
      <c r="H18" s="29"/>
      <c r="I18" s="30"/>
    </row>
    <row r="19" spans="1:14" ht="13.5" thickBot="1" x14ac:dyDescent="0.25">
      <c r="A19" s="34" t="s">
        <v>31</v>
      </c>
      <c r="B19" s="40">
        <f>SUM(B13:B18)</f>
        <v>1620</v>
      </c>
      <c r="C19" s="36" t="s">
        <v>16</v>
      </c>
      <c r="D19" s="37"/>
      <c r="E19" s="37"/>
      <c r="F19" s="37"/>
      <c r="G19" s="37"/>
      <c r="H19" s="37"/>
      <c r="I19" s="38"/>
    </row>
    <row r="21" spans="1:14" x14ac:dyDescent="0.2">
      <c r="D21" s="7"/>
    </row>
    <row r="23" spans="1:14" x14ac:dyDescent="0.2">
      <c r="A23" s="8" t="s">
        <v>1</v>
      </c>
      <c r="B23" s="3" t="s">
        <v>32</v>
      </c>
    </row>
    <row r="24" spans="1:14" x14ac:dyDescent="0.2">
      <c r="A24" s="1"/>
      <c r="B24" s="9"/>
      <c r="C24" s="1"/>
    </row>
    <row r="25" spans="1:14" x14ac:dyDescent="0.2">
      <c r="C25" s="23" t="s">
        <v>33</v>
      </c>
      <c r="D25" s="24"/>
      <c r="E25" s="24"/>
      <c r="F25" s="24"/>
      <c r="G25" s="24"/>
      <c r="H25" s="24"/>
      <c r="I25" s="24"/>
      <c r="J25" s="24"/>
      <c r="K25" s="24"/>
      <c r="L25" s="24"/>
    </row>
    <row r="26" spans="1:14" x14ac:dyDescent="0.2">
      <c r="C26" s="10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3">
        <v>6</v>
      </c>
      <c r="N26" s="3">
        <v>7</v>
      </c>
    </row>
    <row r="27" spans="1:14" x14ac:dyDescent="0.2">
      <c r="A27" s="25" t="s">
        <v>34</v>
      </c>
      <c r="B27" s="11">
        <v>500</v>
      </c>
      <c r="C27" s="12">
        <f t="shared" ref="C27:L27" si="0">IF($A$23="Margen de Contribución",($B27*C$26)*(1-$B$9)-$B27,($B27*C$26)*(1-$B$9)-$B27-$B$19)</f>
        <v>-1730</v>
      </c>
      <c r="D27" s="12">
        <f t="shared" si="0"/>
        <v>-1340</v>
      </c>
      <c r="E27" s="12">
        <f t="shared" si="0"/>
        <v>-950</v>
      </c>
      <c r="F27" s="12">
        <f t="shared" si="0"/>
        <v>-560</v>
      </c>
      <c r="G27" s="12">
        <f t="shared" si="0"/>
        <v>-170</v>
      </c>
      <c r="H27" s="12">
        <f t="shared" si="0"/>
        <v>220</v>
      </c>
      <c r="I27" s="12">
        <f t="shared" si="0"/>
        <v>610</v>
      </c>
      <c r="J27" s="12">
        <f t="shared" si="0"/>
        <v>1000</v>
      </c>
      <c r="K27" s="12">
        <f t="shared" si="0"/>
        <v>1390</v>
      </c>
      <c r="L27" s="12">
        <f t="shared" si="0"/>
        <v>1780</v>
      </c>
      <c r="M27" s="3" t="s">
        <v>2</v>
      </c>
    </row>
    <row r="28" spans="1:14" x14ac:dyDescent="0.2">
      <c r="A28" s="24"/>
      <c r="B28" s="11">
        <v>1000</v>
      </c>
      <c r="C28" s="12">
        <f t="shared" ref="C28:L28" si="1">IF($A$23="Margen de Contribución",($B28*C$26)*(1-$B$9)-$B28,($B28*C$26)*(1-$B$9)-$B28-$B$19)</f>
        <v>-1840</v>
      </c>
      <c r="D28" s="12">
        <f t="shared" si="1"/>
        <v>-1060</v>
      </c>
      <c r="E28" s="12">
        <f t="shared" si="1"/>
        <v>-280</v>
      </c>
      <c r="F28" s="12">
        <f t="shared" si="1"/>
        <v>500</v>
      </c>
      <c r="G28" s="12">
        <f t="shared" si="1"/>
        <v>1280</v>
      </c>
      <c r="H28" s="12">
        <f t="shared" si="1"/>
        <v>2060</v>
      </c>
      <c r="I28" s="12">
        <f t="shared" si="1"/>
        <v>2840</v>
      </c>
      <c r="J28" s="12">
        <f t="shared" si="1"/>
        <v>3620</v>
      </c>
      <c r="K28" s="12">
        <f t="shared" si="1"/>
        <v>4400</v>
      </c>
      <c r="L28" s="12">
        <f t="shared" si="1"/>
        <v>5180</v>
      </c>
    </row>
    <row r="29" spans="1:14" x14ac:dyDescent="0.2">
      <c r="A29" s="24"/>
      <c r="B29" s="11">
        <v>1500</v>
      </c>
      <c r="C29" s="12">
        <f t="shared" ref="C29:L29" si="2">IF($A$23="Margen de Contribución",($B29*C$26)*(1-$B$9)-$B29,($B29*C$26)*(1-$B$9)-$B29-$B$19)</f>
        <v>-1950</v>
      </c>
      <c r="D29" s="12">
        <f t="shared" si="2"/>
        <v>-780</v>
      </c>
      <c r="E29" s="12">
        <f t="shared" si="2"/>
        <v>390</v>
      </c>
      <c r="F29" s="12">
        <f t="shared" si="2"/>
        <v>1560</v>
      </c>
      <c r="G29" s="12">
        <f t="shared" si="2"/>
        <v>2730</v>
      </c>
      <c r="H29" s="12">
        <f t="shared" si="2"/>
        <v>3900</v>
      </c>
      <c r="I29" s="12">
        <f t="shared" si="2"/>
        <v>5070</v>
      </c>
      <c r="J29" s="12">
        <f t="shared" si="2"/>
        <v>6240</v>
      </c>
      <c r="K29" s="12">
        <f t="shared" si="2"/>
        <v>7410</v>
      </c>
      <c r="L29" s="12">
        <f t="shared" si="2"/>
        <v>8580</v>
      </c>
    </row>
    <row r="30" spans="1:14" x14ac:dyDescent="0.2">
      <c r="A30" s="24"/>
      <c r="B30" s="11">
        <v>2000</v>
      </c>
      <c r="C30" s="12">
        <f t="shared" ref="C30:L30" si="3">IF($A$23="Margen de Contribución",($B30*C$26)*(1-$B$9)-$B30,($B30*C$26)*(1-$B$9)-$B30-$B$19)</f>
        <v>-2060</v>
      </c>
      <c r="D30" s="12">
        <f t="shared" si="3"/>
        <v>-500</v>
      </c>
      <c r="E30" s="12">
        <f t="shared" si="3"/>
        <v>1060</v>
      </c>
      <c r="F30" s="12">
        <f t="shared" si="3"/>
        <v>2620</v>
      </c>
      <c r="G30" s="12">
        <f t="shared" si="3"/>
        <v>4180</v>
      </c>
      <c r="H30" s="12">
        <f t="shared" si="3"/>
        <v>5740</v>
      </c>
      <c r="I30" s="12">
        <f t="shared" si="3"/>
        <v>7300</v>
      </c>
      <c r="J30" s="12">
        <f t="shared" si="3"/>
        <v>8860</v>
      </c>
      <c r="K30" s="12">
        <f t="shared" si="3"/>
        <v>10420</v>
      </c>
      <c r="L30" s="12">
        <f t="shared" si="3"/>
        <v>11980</v>
      </c>
    </row>
    <row r="31" spans="1:14" x14ac:dyDescent="0.2">
      <c r="A31" s="24"/>
      <c r="B31" s="11">
        <v>2500</v>
      </c>
      <c r="C31" s="12">
        <f t="shared" ref="C31:L31" si="4">IF($A$23="Margen de Contribución",($B31*C$26)*(1-$B$9)-$B31,($B31*C$26)*(1-$B$9)-$B31-$B$19)</f>
        <v>-2170</v>
      </c>
      <c r="D31" s="12">
        <f t="shared" si="4"/>
        <v>-220</v>
      </c>
      <c r="E31" s="12">
        <f t="shared" si="4"/>
        <v>1730</v>
      </c>
      <c r="F31" s="12">
        <f t="shared" si="4"/>
        <v>3680</v>
      </c>
      <c r="G31" s="12">
        <f t="shared" si="4"/>
        <v>5630</v>
      </c>
      <c r="H31" s="12">
        <f t="shared" si="4"/>
        <v>7580</v>
      </c>
      <c r="I31" s="12">
        <f t="shared" si="4"/>
        <v>9530</v>
      </c>
      <c r="J31" s="12">
        <f t="shared" si="4"/>
        <v>11480</v>
      </c>
      <c r="K31" s="12">
        <f t="shared" si="4"/>
        <v>13430</v>
      </c>
      <c r="L31" s="12">
        <f t="shared" si="4"/>
        <v>15380</v>
      </c>
    </row>
    <row r="32" spans="1:14" x14ac:dyDescent="0.2">
      <c r="A32" s="24"/>
      <c r="B32" s="11">
        <v>3000</v>
      </c>
      <c r="C32" s="12">
        <f t="shared" ref="C32:L32" si="5">IF($A$23="Margen de Contribución",($B32*C$26)*(1-$B$9)-$B32,($B32*C$26)*(1-$B$9)-$B32-$B$19)</f>
        <v>-2280</v>
      </c>
      <c r="D32" s="12">
        <f t="shared" si="5"/>
        <v>60</v>
      </c>
      <c r="E32" s="12">
        <f t="shared" si="5"/>
        <v>2400</v>
      </c>
      <c r="F32" s="12">
        <f t="shared" si="5"/>
        <v>4740</v>
      </c>
      <c r="G32" s="12">
        <f t="shared" si="5"/>
        <v>7080</v>
      </c>
      <c r="H32" s="12">
        <f t="shared" si="5"/>
        <v>9420</v>
      </c>
      <c r="I32" s="12">
        <f t="shared" si="5"/>
        <v>11760</v>
      </c>
      <c r="J32" s="12">
        <f t="shared" si="5"/>
        <v>14100</v>
      </c>
      <c r="K32" s="12">
        <f t="shared" si="5"/>
        <v>16440</v>
      </c>
      <c r="L32" s="12">
        <f t="shared" si="5"/>
        <v>18780</v>
      </c>
    </row>
    <row r="33" spans="1:12" x14ac:dyDescent="0.2">
      <c r="A33" s="24"/>
      <c r="B33" s="11">
        <v>3500</v>
      </c>
      <c r="C33" s="12">
        <f t="shared" ref="C33:L33" si="6">IF($A$23="Margen de Contribución",($B33*C$26)*(1-$B$9)-$B33,($B33*C$26)*(1-$B$9)-$B33-$B$19)</f>
        <v>-2390</v>
      </c>
      <c r="D33" s="12">
        <f t="shared" si="6"/>
        <v>340</v>
      </c>
      <c r="E33" s="12">
        <f t="shared" si="6"/>
        <v>3070</v>
      </c>
      <c r="F33" s="12">
        <f t="shared" si="6"/>
        <v>5800</v>
      </c>
      <c r="G33" s="12">
        <f t="shared" si="6"/>
        <v>8530</v>
      </c>
      <c r="H33" s="12">
        <f t="shared" si="6"/>
        <v>11260</v>
      </c>
      <c r="I33" s="12">
        <f t="shared" si="6"/>
        <v>13990</v>
      </c>
      <c r="J33" s="12">
        <f t="shared" si="6"/>
        <v>16720</v>
      </c>
      <c r="K33" s="12">
        <f t="shared" si="6"/>
        <v>19450</v>
      </c>
      <c r="L33" s="12">
        <f t="shared" si="6"/>
        <v>22180</v>
      </c>
    </row>
    <row r="34" spans="1:12" x14ac:dyDescent="0.2">
      <c r="A34" s="24"/>
      <c r="B34" s="11">
        <v>4000</v>
      </c>
      <c r="C34" s="12">
        <f t="shared" ref="C34:L34" si="7">IF($A$23="Margen de Contribución",($B34*C$26)*(1-$B$9)-$B34,($B34*C$26)*(1-$B$9)-$B34-$B$19)</f>
        <v>-2500</v>
      </c>
      <c r="D34" s="12">
        <f t="shared" si="7"/>
        <v>620</v>
      </c>
      <c r="E34" s="12">
        <f t="shared" si="7"/>
        <v>3740</v>
      </c>
      <c r="F34" s="12">
        <f t="shared" si="7"/>
        <v>6860</v>
      </c>
      <c r="G34" s="12">
        <f t="shared" si="7"/>
        <v>9980</v>
      </c>
      <c r="H34" s="12">
        <f t="shared" si="7"/>
        <v>13100</v>
      </c>
      <c r="I34" s="12">
        <f t="shared" si="7"/>
        <v>16220</v>
      </c>
      <c r="J34" s="12">
        <f t="shared" si="7"/>
        <v>19340</v>
      </c>
      <c r="K34" s="12">
        <f t="shared" si="7"/>
        <v>22460</v>
      </c>
      <c r="L34" s="12">
        <f t="shared" si="7"/>
        <v>25580</v>
      </c>
    </row>
    <row r="35" spans="1:12" x14ac:dyDescent="0.2">
      <c r="A35" s="24"/>
      <c r="B35" s="11">
        <v>4500</v>
      </c>
      <c r="C35" s="12">
        <f t="shared" ref="C35:L35" si="8">IF($A$23="Margen de Contribución",($B35*C$26)*(1-$B$9)-$B35,($B35*C$26)*(1-$B$9)-$B35-$B$19)</f>
        <v>-2610</v>
      </c>
      <c r="D35" s="12">
        <f t="shared" si="8"/>
        <v>900</v>
      </c>
      <c r="E35" s="12">
        <f t="shared" si="8"/>
        <v>4410</v>
      </c>
      <c r="F35" s="12">
        <f t="shared" si="8"/>
        <v>7920</v>
      </c>
      <c r="G35" s="12">
        <f t="shared" si="8"/>
        <v>11430</v>
      </c>
      <c r="H35" s="12">
        <f t="shared" si="8"/>
        <v>14940</v>
      </c>
      <c r="I35" s="12">
        <f t="shared" si="8"/>
        <v>18450</v>
      </c>
      <c r="J35" s="12">
        <f t="shared" si="8"/>
        <v>21960</v>
      </c>
      <c r="K35" s="12">
        <f t="shared" si="8"/>
        <v>25470</v>
      </c>
      <c r="L35" s="12">
        <f t="shared" si="8"/>
        <v>28980</v>
      </c>
    </row>
    <row r="36" spans="1:12" x14ac:dyDescent="0.2">
      <c r="A36" s="24"/>
      <c r="B36" s="11">
        <v>5000</v>
      </c>
      <c r="C36" s="12">
        <f t="shared" ref="C36:L36" si="9">IF($A$23="Margen de Contribución",($B36*C$26)*(1-$B$9)-$B36,($B36*C$26)*(1-$B$9)-$B36-$B$19)</f>
        <v>-2720</v>
      </c>
      <c r="D36" s="12">
        <f t="shared" si="9"/>
        <v>1180</v>
      </c>
      <c r="E36" s="12">
        <f t="shared" si="9"/>
        <v>5080</v>
      </c>
      <c r="F36" s="12">
        <f t="shared" si="9"/>
        <v>8980</v>
      </c>
      <c r="G36" s="12">
        <f t="shared" si="9"/>
        <v>12880</v>
      </c>
      <c r="H36" s="12">
        <f t="shared" si="9"/>
        <v>16780</v>
      </c>
      <c r="I36" s="12">
        <f t="shared" si="9"/>
        <v>20680</v>
      </c>
      <c r="J36" s="12">
        <f t="shared" si="9"/>
        <v>24580</v>
      </c>
      <c r="K36" s="12">
        <f t="shared" si="9"/>
        <v>28480</v>
      </c>
      <c r="L36" s="12">
        <f t="shared" si="9"/>
        <v>32380</v>
      </c>
    </row>
    <row r="37" spans="1:12" x14ac:dyDescent="0.2">
      <c r="A37" s="24"/>
      <c r="B37" s="11">
        <v>5500</v>
      </c>
      <c r="C37" s="12">
        <f t="shared" ref="C37:L37" si="10">IF($A$23="Margen de Contribución",($B37*C$26)*(1-$B$9)-$B37,($B37*C$26)*(1-$B$9)-$B37-$B$19)</f>
        <v>-2830</v>
      </c>
      <c r="D37" s="12">
        <f t="shared" si="10"/>
        <v>1460</v>
      </c>
      <c r="E37" s="12">
        <f t="shared" si="10"/>
        <v>5750</v>
      </c>
      <c r="F37" s="12">
        <f t="shared" si="10"/>
        <v>10040</v>
      </c>
      <c r="G37" s="12">
        <f t="shared" si="10"/>
        <v>14330</v>
      </c>
      <c r="H37" s="12">
        <f t="shared" si="10"/>
        <v>18620</v>
      </c>
      <c r="I37" s="12">
        <f t="shared" si="10"/>
        <v>22910</v>
      </c>
      <c r="J37" s="12">
        <f t="shared" si="10"/>
        <v>27200</v>
      </c>
      <c r="K37" s="12">
        <f t="shared" si="10"/>
        <v>31490</v>
      </c>
      <c r="L37" s="12">
        <f t="shared" si="10"/>
        <v>35780</v>
      </c>
    </row>
    <row r="38" spans="1:12" x14ac:dyDescent="0.2">
      <c r="A38" s="24"/>
      <c r="B38" s="11">
        <v>6000</v>
      </c>
      <c r="C38" s="12">
        <f t="shared" ref="C38:L38" si="11">IF($A$23="Margen de Contribución",($B38*C$26)*(1-$B$9)-$B38,($B38*C$26)*(1-$B$9)-$B38-$B$19)</f>
        <v>-2940</v>
      </c>
      <c r="D38" s="12">
        <f t="shared" si="11"/>
        <v>1740</v>
      </c>
      <c r="E38" s="12">
        <f t="shared" si="11"/>
        <v>6420</v>
      </c>
      <c r="F38" s="12">
        <f t="shared" si="11"/>
        <v>11100</v>
      </c>
      <c r="G38" s="12">
        <f t="shared" si="11"/>
        <v>15780</v>
      </c>
      <c r="H38" s="12">
        <f t="shared" si="11"/>
        <v>20460</v>
      </c>
      <c r="I38" s="12">
        <f t="shared" si="11"/>
        <v>25140</v>
      </c>
      <c r="J38" s="12">
        <f t="shared" si="11"/>
        <v>29820</v>
      </c>
      <c r="K38" s="12">
        <f t="shared" si="11"/>
        <v>34500</v>
      </c>
      <c r="L38" s="12">
        <f t="shared" si="11"/>
        <v>39180</v>
      </c>
    </row>
    <row r="39" spans="1:12" x14ac:dyDescent="0.2">
      <c r="A39" s="24"/>
      <c r="B39" s="11">
        <v>6500</v>
      </c>
      <c r="C39" s="12">
        <f t="shared" ref="C39:L39" si="12">IF($A$23="Margen de Contribución",($B39*C$26)*(1-$B$9)-$B39,($B39*C$26)*(1-$B$9)-$B39-$B$19)</f>
        <v>-3050</v>
      </c>
      <c r="D39" s="12">
        <f t="shared" si="12"/>
        <v>2020</v>
      </c>
      <c r="E39" s="12">
        <f t="shared" si="12"/>
        <v>7090</v>
      </c>
      <c r="F39" s="12">
        <f t="shared" si="12"/>
        <v>12160</v>
      </c>
      <c r="G39" s="12">
        <f t="shared" si="12"/>
        <v>17230</v>
      </c>
      <c r="H39" s="12">
        <f t="shared" si="12"/>
        <v>22300</v>
      </c>
      <c r="I39" s="12">
        <f t="shared" si="12"/>
        <v>27370</v>
      </c>
      <c r="J39" s="12">
        <f t="shared" si="12"/>
        <v>32440</v>
      </c>
      <c r="K39" s="12">
        <f t="shared" si="12"/>
        <v>37510</v>
      </c>
      <c r="L39" s="12">
        <f t="shared" si="12"/>
        <v>42580</v>
      </c>
    </row>
    <row r="40" spans="1:12" x14ac:dyDescent="0.2">
      <c r="A40" s="24"/>
      <c r="B40" s="11">
        <v>7000</v>
      </c>
      <c r="C40" s="12">
        <f t="shared" ref="C40:L40" si="13">IF($A$23="Margen de Contribución",($B40*C$26)*(1-$B$9)-$B40,($B40*C$26)*(1-$B$9)-$B40-$B$19)</f>
        <v>-3160</v>
      </c>
      <c r="D40" s="12">
        <f t="shared" si="13"/>
        <v>2300</v>
      </c>
      <c r="E40" s="12">
        <f t="shared" si="13"/>
        <v>7760</v>
      </c>
      <c r="F40" s="12">
        <f t="shared" si="13"/>
        <v>13220</v>
      </c>
      <c r="G40" s="12">
        <f t="shared" si="13"/>
        <v>18680</v>
      </c>
      <c r="H40" s="12">
        <f t="shared" si="13"/>
        <v>24140</v>
      </c>
      <c r="I40" s="12">
        <f t="shared" si="13"/>
        <v>29600</v>
      </c>
      <c r="J40" s="12">
        <f t="shared" si="13"/>
        <v>35060</v>
      </c>
      <c r="K40" s="12">
        <f t="shared" si="13"/>
        <v>40520</v>
      </c>
      <c r="L40" s="12">
        <f t="shared" si="13"/>
        <v>45980</v>
      </c>
    </row>
    <row r="41" spans="1:12" x14ac:dyDescent="0.2">
      <c r="A41" s="24"/>
      <c r="B41" s="11">
        <v>7500</v>
      </c>
      <c r="C41" s="12">
        <f t="shared" ref="C41:L41" si="14">IF($A$23="Margen de Contribución",($B41*C$26)*(1-$B$9)-$B41,($B41*C$26)*(1-$B$9)-$B41-$B$19)</f>
        <v>-3270</v>
      </c>
      <c r="D41" s="12">
        <f t="shared" si="14"/>
        <v>2580</v>
      </c>
      <c r="E41" s="12">
        <f t="shared" si="14"/>
        <v>8430</v>
      </c>
      <c r="F41" s="12">
        <f t="shared" si="14"/>
        <v>14280</v>
      </c>
      <c r="G41" s="12">
        <f t="shared" si="14"/>
        <v>20130</v>
      </c>
      <c r="H41" s="12">
        <f t="shared" si="14"/>
        <v>25980</v>
      </c>
      <c r="I41" s="12">
        <f t="shared" si="14"/>
        <v>31830</v>
      </c>
      <c r="J41" s="12">
        <f t="shared" si="14"/>
        <v>37680</v>
      </c>
      <c r="K41" s="12">
        <f t="shared" si="14"/>
        <v>43530</v>
      </c>
      <c r="L41" s="12">
        <f t="shared" si="14"/>
        <v>49380</v>
      </c>
    </row>
    <row r="42" spans="1:12" x14ac:dyDescent="0.2">
      <c r="A42" s="24"/>
      <c r="B42" s="11">
        <v>8000</v>
      </c>
      <c r="C42" s="12">
        <f t="shared" ref="C42:L42" si="15">IF($A$23="Margen de Contribución",($B42*C$26)*(1-$B$9)-$B42,($B42*C$26)*(1-$B$9)-$B42-$B$19)</f>
        <v>-3380</v>
      </c>
      <c r="D42" s="12">
        <f t="shared" si="15"/>
        <v>2860</v>
      </c>
      <c r="E42" s="12">
        <f t="shared" si="15"/>
        <v>9100</v>
      </c>
      <c r="F42" s="12">
        <f t="shared" si="15"/>
        <v>15340</v>
      </c>
      <c r="G42" s="12">
        <f t="shared" si="15"/>
        <v>21580</v>
      </c>
      <c r="H42" s="12">
        <f t="shared" si="15"/>
        <v>27820</v>
      </c>
      <c r="I42" s="12">
        <f t="shared" si="15"/>
        <v>34060</v>
      </c>
      <c r="J42" s="12">
        <f t="shared" si="15"/>
        <v>40300</v>
      </c>
      <c r="K42" s="12">
        <f t="shared" si="15"/>
        <v>46540</v>
      </c>
      <c r="L42" s="12">
        <f t="shared" si="15"/>
        <v>52780</v>
      </c>
    </row>
    <row r="43" spans="1:12" x14ac:dyDescent="0.2">
      <c r="A43" s="24"/>
      <c r="B43" s="11">
        <v>8500</v>
      </c>
      <c r="C43" s="12">
        <f t="shared" ref="C43:L43" si="16">IF($A$23="Margen de Contribución",($B43*C$26)*(1-$B$9)-$B43,($B43*C$26)*(1-$B$9)-$B43-$B$19)</f>
        <v>-3490</v>
      </c>
      <c r="D43" s="12">
        <f t="shared" si="16"/>
        <v>3140</v>
      </c>
      <c r="E43" s="12">
        <f t="shared" si="16"/>
        <v>9770</v>
      </c>
      <c r="F43" s="12">
        <f t="shared" si="16"/>
        <v>16400</v>
      </c>
      <c r="G43" s="12">
        <f t="shared" si="16"/>
        <v>23030</v>
      </c>
      <c r="H43" s="12">
        <f t="shared" si="16"/>
        <v>29660</v>
      </c>
      <c r="I43" s="12">
        <f t="shared" si="16"/>
        <v>36290</v>
      </c>
      <c r="J43" s="12">
        <f t="shared" si="16"/>
        <v>42920</v>
      </c>
      <c r="K43" s="12">
        <f t="shared" si="16"/>
        <v>49550</v>
      </c>
      <c r="L43" s="12">
        <f t="shared" si="16"/>
        <v>56180</v>
      </c>
    </row>
    <row r="44" spans="1:12" x14ac:dyDescent="0.2">
      <c r="A44" s="24"/>
      <c r="B44" s="11">
        <v>9000</v>
      </c>
      <c r="C44" s="12">
        <f t="shared" ref="C44:L44" si="17">IF($A$23="Margen de Contribución",($B44*C$26)*(1-$B$9)-$B44,($B44*C$26)*(1-$B$9)-$B44-$B$19)</f>
        <v>-3600</v>
      </c>
      <c r="D44" s="12">
        <f t="shared" si="17"/>
        <v>3420</v>
      </c>
      <c r="E44" s="12">
        <f t="shared" si="17"/>
        <v>10440</v>
      </c>
      <c r="F44" s="12">
        <f t="shared" si="17"/>
        <v>17460</v>
      </c>
      <c r="G44" s="12">
        <f t="shared" si="17"/>
        <v>24480</v>
      </c>
      <c r="H44" s="12">
        <f t="shared" si="17"/>
        <v>31500</v>
      </c>
      <c r="I44" s="12">
        <f t="shared" si="17"/>
        <v>38520</v>
      </c>
      <c r="J44" s="12">
        <f t="shared" si="17"/>
        <v>45540</v>
      </c>
      <c r="K44" s="12">
        <f t="shared" si="17"/>
        <v>52560</v>
      </c>
      <c r="L44" s="12">
        <f t="shared" si="17"/>
        <v>59580</v>
      </c>
    </row>
    <row r="45" spans="1:12" x14ac:dyDescent="0.2">
      <c r="A45" s="24"/>
      <c r="B45" s="11">
        <v>9500</v>
      </c>
      <c r="C45" s="12">
        <f t="shared" ref="C45:L45" si="18">IF($A$23="Margen de Contribución",($B45*C$26)*(1-$B$9)-$B45,($B45*C$26)*(1-$B$9)-$B45-$B$19)</f>
        <v>-3710</v>
      </c>
      <c r="D45" s="12">
        <f t="shared" si="18"/>
        <v>3700</v>
      </c>
      <c r="E45" s="12">
        <f t="shared" si="18"/>
        <v>11110</v>
      </c>
      <c r="F45" s="12">
        <f t="shared" si="18"/>
        <v>18520</v>
      </c>
      <c r="G45" s="12">
        <f t="shared" si="18"/>
        <v>25930</v>
      </c>
      <c r="H45" s="12">
        <f t="shared" si="18"/>
        <v>33340</v>
      </c>
      <c r="I45" s="12">
        <f t="shared" si="18"/>
        <v>40750</v>
      </c>
      <c r="J45" s="12">
        <f t="shared" si="18"/>
        <v>48160</v>
      </c>
      <c r="K45" s="12">
        <f t="shared" si="18"/>
        <v>55570</v>
      </c>
      <c r="L45" s="12">
        <f t="shared" si="18"/>
        <v>62980</v>
      </c>
    </row>
    <row r="46" spans="1:12" x14ac:dyDescent="0.2">
      <c r="A46" s="24"/>
      <c r="B46" s="11">
        <v>10000</v>
      </c>
      <c r="C46" s="12">
        <f t="shared" ref="C46:L46" si="19">IF($A$23="Margen de Contribución",($B46*C$26)*(1-$B$9)-$B46,($B46*C$26)*(1-$B$9)-$B46-$B$19)</f>
        <v>-3820</v>
      </c>
      <c r="D46" s="12">
        <f t="shared" si="19"/>
        <v>3980</v>
      </c>
      <c r="E46" s="12">
        <f t="shared" si="19"/>
        <v>11780</v>
      </c>
      <c r="F46" s="12">
        <f t="shared" si="19"/>
        <v>19580</v>
      </c>
      <c r="G46" s="12">
        <f t="shared" si="19"/>
        <v>27380</v>
      </c>
      <c r="H46" s="12">
        <f t="shared" si="19"/>
        <v>35180</v>
      </c>
      <c r="I46" s="12">
        <f t="shared" si="19"/>
        <v>42980</v>
      </c>
      <c r="J46" s="12">
        <f t="shared" si="19"/>
        <v>50780</v>
      </c>
      <c r="K46" s="12">
        <f t="shared" si="19"/>
        <v>58580</v>
      </c>
      <c r="L46" s="12">
        <f t="shared" si="19"/>
        <v>66380</v>
      </c>
    </row>
    <row r="47" spans="1:12" x14ac:dyDescent="0.2">
      <c r="B47" s="3" t="s">
        <v>35</v>
      </c>
    </row>
    <row r="50" spans="1:7" x14ac:dyDescent="0.2">
      <c r="A50" s="1"/>
    </row>
    <row r="51" spans="1:7" x14ac:dyDescent="0.2">
      <c r="A51" s="1"/>
    </row>
    <row r="52" spans="1:7" x14ac:dyDescent="0.2">
      <c r="A52" s="2" t="s">
        <v>3</v>
      </c>
      <c r="B52" s="2" t="s">
        <v>0</v>
      </c>
    </row>
    <row r="53" spans="1:7" x14ac:dyDescent="0.2">
      <c r="A53" s="1" t="s">
        <v>36</v>
      </c>
      <c r="B53" s="13">
        <f>F55*F56</f>
        <v>12000</v>
      </c>
    </row>
    <row r="54" spans="1:7" x14ac:dyDescent="0.2">
      <c r="A54" s="3" t="s">
        <v>37</v>
      </c>
      <c r="B54" s="14">
        <f>B53*B7</f>
        <v>120</v>
      </c>
    </row>
    <row r="55" spans="1:7" x14ac:dyDescent="0.2">
      <c r="A55" s="3" t="s">
        <v>38</v>
      </c>
      <c r="B55" s="14">
        <f>B53*B4</f>
        <v>1200</v>
      </c>
      <c r="E55" s="1" t="s">
        <v>34</v>
      </c>
      <c r="F55" s="15">
        <v>3000</v>
      </c>
      <c r="G55" s="3" t="s">
        <v>39</v>
      </c>
    </row>
    <row r="56" spans="1:7" x14ac:dyDescent="0.2">
      <c r="A56" s="4" t="s">
        <v>40</v>
      </c>
      <c r="B56" s="16">
        <f>B53*B5</f>
        <v>600</v>
      </c>
      <c r="E56" s="1" t="s">
        <v>41</v>
      </c>
      <c r="F56" s="17">
        <v>4</v>
      </c>
      <c r="G56" s="3" t="s">
        <v>42</v>
      </c>
    </row>
    <row r="57" spans="1:7" x14ac:dyDescent="0.2">
      <c r="A57" s="1" t="s">
        <v>43</v>
      </c>
      <c r="B57" s="13">
        <f>B53-SUM(B54:B56)</f>
        <v>10080</v>
      </c>
      <c r="E57" s="1"/>
    </row>
    <row r="58" spans="1:7" x14ac:dyDescent="0.2">
      <c r="B58" s="18"/>
    </row>
    <row r="59" spans="1:7" x14ac:dyDescent="0.2">
      <c r="A59" s="3" t="s">
        <v>34</v>
      </c>
      <c r="B59" s="14">
        <f>F55</f>
        <v>3000</v>
      </c>
    </row>
    <row r="60" spans="1:7" x14ac:dyDescent="0.2">
      <c r="A60" s="3" t="s">
        <v>44</v>
      </c>
      <c r="B60" s="14">
        <f>B53*B6</f>
        <v>480</v>
      </c>
    </row>
    <row r="61" spans="1:7" x14ac:dyDescent="0.2">
      <c r="A61" s="3" t="s">
        <v>45</v>
      </c>
      <c r="B61" s="14">
        <f>B53*B8</f>
        <v>240</v>
      </c>
    </row>
    <row r="62" spans="1:7" x14ac:dyDescent="0.2">
      <c r="A62" s="3" t="s">
        <v>19</v>
      </c>
      <c r="B62" s="14">
        <f t="shared" ref="B62:B67" si="20">B13</f>
        <v>500</v>
      </c>
    </row>
    <row r="63" spans="1:7" x14ac:dyDescent="0.2">
      <c r="A63" s="3" t="s">
        <v>21</v>
      </c>
      <c r="B63" s="14">
        <f t="shared" si="20"/>
        <v>300</v>
      </c>
    </row>
    <row r="64" spans="1:7" x14ac:dyDescent="0.2">
      <c r="A64" s="3" t="s">
        <v>23</v>
      </c>
      <c r="B64" s="14">
        <f t="shared" si="20"/>
        <v>200</v>
      </c>
    </row>
    <row r="65" spans="1:2" x14ac:dyDescent="0.2">
      <c r="A65" s="3" t="s">
        <v>25</v>
      </c>
      <c r="B65" s="14">
        <f t="shared" si="20"/>
        <v>300</v>
      </c>
    </row>
    <row r="66" spans="1:2" x14ac:dyDescent="0.2">
      <c r="A66" s="3" t="s">
        <v>27</v>
      </c>
      <c r="B66" s="14">
        <f t="shared" si="20"/>
        <v>250</v>
      </c>
    </row>
    <row r="67" spans="1:2" x14ac:dyDescent="0.2">
      <c r="A67" s="4" t="s">
        <v>46</v>
      </c>
      <c r="B67" s="16">
        <f t="shared" si="20"/>
        <v>70</v>
      </c>
    </row>
    <row r="68" spans="1:2" x14ac:dyDescent="0.2">
      <c r="A68" s="1" t="s">
        <v>47</v>
      </c>
      <c r="B68" s="13">
        <f>SUM(B59:B67)</f>
        <v>5340</v>
      </c>
    </row>
    <row r="69" spans="1:2" x14ac:dyDescent="0.2">
      <c r="B69" s="18"/>
    </row>
    <row r="70" spans="1:2" x14ac:dyDescent="0.2">
      <c r="A70" s="1" t="s">
        <v>48</v>
      </c>
      <c r="B70" s="13">
        <f>B57-B59-B60-B61</f>
        <v>6360</v>
      </c>
    </row>
    <row r="71" spans="1:2" x14ac:dyDescent="0.2">
      <c r="A71" s="19" t="s">
        <v>1</v>
      </c>
      <c r="B71" s="20">
        <f>B57-B68</f>
        <v>4740</v>
      </c>
    </row>
    <row r="72" spans="1:2" x14ac:dyDescent="0.2">
      <c r="B72" s="21"/>
    </row>
    <row r="73" spans="1:2" x14ac:dyDescent="0.2">
      <c r="B73" s="21"/>
    </row>
  </sheetData>
  <mergeCells count="2">
    <mergeCell ref="C25:L25"/>
    <mergeCell ref="A27:A46"/>
  </mergeCells>
  <conditionalFormatting sqref="C27:L4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 count="1">
    <dataValidation type="list" allowBlank="1" showErrorMessage="1" sqref="A23">
      <formula1>"Margen de Contribución,EBITDA"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de ROAS Obj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Rotjes</cp:lastModifiedBy>
  <dcterms:modified xsi:type="dcterms:W3CDTF">2024-03-21T23:41:12Z</dcterms:modified>
</cp:coreProperties>
</file>